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/>
  <xr:revisionPtr revIDLastSave="838" documentId="11_7D4755BF84DCCE13E97046798E31F45B5A712953" xr6:coauthVersionLast="47" xr6:coauthVersionMax="47" xr10:uidLastSave="{99AFFD27-E25B-4371-8103-DE0B499B3BC1}"/>
  <bookViews>
    <workbookView xWindow="240" yWindow="105" windowWidth="14805" windowHeight="8010" xr2:uid="{00000000-000D-0000-FFFF-FFFF00000000}"/>
  </bookViews>
  <sheets>
    <sheet name="CMG reforme 01-09-2025" sheetId="5" r:id="rId1"/>
    <sheet name="Tableaux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8" i="5"/>
  <c r="G9" i="5"/>
  <c r="G10" i="5"/>
  <c r="G12" i="5"/>
  <c r="C11" i="5"/>
  <c r="C10" i="5"/>
  <c r="C24" i="2"/>
  <c r="C23" i="2"/>
  <c r="G4" i="5" l="1"/>
  <c r="G5" i="5" s="1"/>
  <c r="G13" i="5" l="1"/>
  <c r="G6" i="5"/>
  <c r="G14" i="5" s="1"/>
</calcChain>
</file>

<file path=xl/sharedStrings.xml><?xml version="1.0" encoding="utf-8"?>
<sst xmlns="http://schemas.openxmlformats.org/spreadsheetml/2006/main" count="32" uniqueCount="30">
  <si>
    <t>Revenus mensuels du foyer :</t>
  </si>
  <si>
    <t>Tarif horaire total CMG</t>
  </si>
  <si>
    <t>Nombre d'enfants à charge :</t>
  </si>
  <si>
    <t>TEH de base (%)</t>
  </si>
  <si>
    <t>Avez-vous au moins un enfant en situation de handicap ?</t>
  </si>
  <si>
    <t>Non</t>
  </si>
  <si>
    <t>TEHP (%)</t>
  </si>
  <si>
    <t>Nombre d'heures d'accueil par mois :</t>
  </si>
  <si>
    <t>Reste à charge horaire</t>
  </si>
  <si>
    <t>Tarif horaire net :</t>
  </si>
  <si>
    <t>Montant CMG horaire</t>
  </si>
  <si>
    <t>Indemnité d’entretien par heure :</t>
  </si>
  <si>
    <t>Indemnité repas par heure :</t>
  </si>
  <si>
    <t>Indemnité entretien mensuelle</t>
  </si>
  <si>
    <t>Type de garde :</t>
  </si>
  <si>
    <t>Assistant maternel</t>
  </si>
  <si>
    <t xml:space="preserve">Indemnité repas mensuelle </t>
  </si>
  <si>
    <t>Plafond horaire CMG</t>
  </si>
  <si>
    <t xml:space="preserve">Total indemnités mensuelles </t>
  </si>
  <si>
    <t>Tarif horaire de référence</t>
  </si>
  <si>
    <t xml:space="preserve">Coût total mensuel réel </t>
  </si>
  <si>
    <t>Reste à charge</t>
  </si>
  <si>
    <t>Montant CMG  mensuel</t>
  </si>
  <si>
    <t>Barème TEH (avec / sans AEEH)</t>
  </si>
  <si>
    <t>Valeur en %</t>
  </si>
  <si>
    <t>8 et +</t>
  </si>
  <si>
    <t>Crèche PSU</t>
  </si>
  <si>
    <t>Garde à domicile</t>
  </si>
  <si>
    <t>AEEH ?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</si>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</sst>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"/>
    <numFmt numFmtId="166" formatCode="_-* #,##0.0000\ [$€-40C]_-;\-* #,##0.0000\ [$€-40C]_-;_-* &quot;-&quot;??\ [$€-40C]_-;_-@_-"/>
    <numFmt numFmtId="167" formatCode="_-* #,##0.0000\ [$€-40C]_-;\-* #,##0.0000\ [$€-40C]_-;_-* &quot;-&quot;????\ [$€-40C]_-;_-@_-"/>
  </numFmts>
  <fonts count="12">
    <font>
      <sz val="11"/>
      <color theme="1"/>
      <name val="Aptos Narrow"/>
      <family val="2"/>
      <scheme val="minor"/>
    </font>
    <font>
      <sz val="11"/>
      <name val="Calibri"/>
    </font>
    <font>
      <b/>
      <sz val="11"/>
      <color theme="9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1"/>
      <color rgb="FF0000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6" xfId="0" applyFill="1" applyBorder="1" applyAlignment="1">
      <alignment horizontal="right"/>
    </xf>
    <xf numFmtId="165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165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/>
    <xf numFmtId="164" fontId="1" fillId="2" borderId="2" xfId="0" applyNumberFormat="1" applyFont="1" applyFill="1" applyBorder="1"/>
    <xf numFmtId="164" fontId="0" fillId="2" borderId="4" xfId="0" applyNumberFormat="1" applyFill="1" applyBorder="1"/>
    <xf numFmtId="164" fontId="0" fillId="2" borderId="6" xfId="0" applyNumberFormat="1" applyFill="1" applyBorder="1"/>
    <xf numFmtId="0" fontId="1" fillId="2" borderId="8" xfId="0" applyFont="1" applyFill="1" applyBorder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Alignment="1">
      <alignment wrapText="1"/>
    </xf>
    <xf numFmtId="164" fontId="6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164" fontId="8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10" fillId="5" borderId="11" xfId="0" applyFont="1" applyFill="1" applyBorder="1" applyAlignment="1">
      <alignment horizontal="left" vertical="center" wrapText="1" indent="4"/>
    </xf>
    <xf numFmtId="164" fontId="9" fillId="2" borderId="11" xfId="0" applyNumberFormat="1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 applyAlignment="1">
      <alignment vertical="center"/>
    </xf>
    <xf numFmtId="167" fontId="0" fillId="2" borderId="0" xfId="0" applyNumberForma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left" vertical="center" indent="1"/>
    </xf>
    <xf numFmtId="0" fontId="5" fillId="4" borderId="16" xfId="0" applyFont="1" applyFill="1" applyBorder="1" applyAlignment="1">
      <alignment horizontal="left" vertical="center" indent="1"/>
    </xf>
    <xf numFmtId="164" fontId="0" fillId="3" borderId="13" xfId="0" applyNumberFormat="1" applyFill="1" applyBorder="1" applyAlignment="1">
      <alignment vertical="center"/>
    </xf>
    <xf numFmtId="165" fontId="0" fillId="3" borderId="15" xfId="0" applyNumberFormat="1" applyFill="1" applyBorder="1" applyAlignment="1">
      <alignment vertical="center"/>
    </xf>
    <xf numFmtId="164" fontId="0" fillId="3" borderId="15" xfId="0" applyNumberFormat="1" applyFill="1" applyBorder="1" applyAlignment="1">
      <alignment vertical="center"/>
    </xf>
    <xf numFmtId="164" fontId="0" fillId="3" borderId="17" xfId="0" applyNumberFormat="1" applyFill="1" applyBorder="1" applyAlignment="1">
      <alignment vertical="center" wrapText="1"/>
    </xf>
    <xf numFmtId="164" fontId="0" fillId="3" borderId="17" xfId="0" applyNumberFormat="1" applyFill="1" applyBorder="1" applyAlignment="1">
      <alignment vertical="center"/>
    </xf>
    <xf numFmtId="164" fontId="3" fillId="3" borderId="13" xfId="0" applyNumberFormat="1" applyFont="1" applyFill="1" applyBorder="1" applyAlignment="1">
      <alignment vertical="center"/>
    </xf>
    <xf numFmtId="164" fontId="3" fillId="3" borderId="15" xfId="0" applyNumberFormat="1" applyFont="1" applyFill="1" applyBorder="1" applyAlignment="1">
      <alignment vertical="center"/>
    </xf>
    <xf numFmtId="164" fontId="3" fillId="3" borderId="17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/>
    <xf numFmtId="165" fontId="0" fillId="0" borderId="0" xfId="0" applyNumberFormat="1" applyFill="1" applyBorder="1" applyAlignment="1">
      <alignment vertical="center"/>
    </xf>
    <xf numFmtId="167" fontId="0" fillId="0" borderId="0" xfId="0" applyNumberForma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0" fontId="5" fillId="7" borderId="14" xfId="0" applyFont="1" applyFill="1" applyBorder="1" applyAlignment="1">
      <alignment horizontal="left" vertical="center" indent="1"/>
    </xf>
    <xf numFmtId="0" fontId="5" fillId="7" borderId="16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E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7BE2A27-C887-4BAD-9AED-4DE5EB6A7654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ZTNIcHpjuXHkVaeoWS-5q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D3A4-7AC4-4AC9-9707-292E3C935BA8}">
  <dimension ref="A1:S26"/>
  <sheetViews>
    <sheetView tabSelected="1" workbookViewId="0">
      <selection activeCell="I15" sqref="I15"/>
    </sheetView>
  </sheetViews>
  <sheetFormatPr defaultRowHeight="15"/>
  <cols>
    <col min="2" max="2" width="56.42578125" style="27" customWidth="1"/>
    <col min="3" max="3" width="19" customWidth="1"/>
    <col min="4" max="4" width="10.7109375" customWidth="1"/>
    <col min="5" max="5" width="10.42578125" customWidth="1"/>
    <col min="6" max="6" width="32.7109375" style="28" customWidth="1"/>
    <col min="7" max="7" width="17.5703125" customWidth="1"/>
    <col min="8" max="8" width="9.5703125" customWidth="1"/>
    <col min="9" max="9" width="35.7109375" customWidth="1"/>
    <col min="10" max="10" width="20.7109375" customWidth="1"/>
    <col min="11" max="11" width="6.140625" customWidth="1"/>
    <col min="12" max="12" width="9" customWidth="1"/>
    <col min="13" max="13" width="33.28515625" customWidth="1"/>
    <col min="14" max="14" width="15.7109375" customWidth="1"/>
    <col min="17" max="17" width="45" customWidth="1"/>
    <col min="18" max="18" width="28" customWidth="1"/>
    <col min="19" max="19" width="78.140625" customWidth="1"/>
  </cols>
  <sheetData>
    <row r="1" spans="1:19" ht="39.75" customHeight="1">
      <c r="A1" s="30"/>
      <c r="B1" s="31"/>
      <c r="C1" s="30"/>
      <c r="D1" s="30"/>
      <c r="E1" s="1"/>
      <c r="F1" s="42"/>
      <c r="G1" s="1"/>
      <c r="H1" s="1"/>
      <c r="I1" s="64"/>
      <c r="J1" s="64"/>
      <c r="K1" s="64"/>
      <c r="L1" s="64"/>
      <c r="M1" s="65"/>
      <c r="N1" s="64"/>
      <c r="O1" s="64"/>
      <c r="P1" s="64"/>
      <c r="Q1" s="64"/>
      <c r="R1" s="64"/>
      <c r="S1" s="66"/>
    </row>
    <row r="2" spans="1:19" s="25" customFormat="1" ht="25.5" customHeight="1">
      <c r="A2" s="35"/>
      <c r="B2" s="37" t="s">
        <v>0</v>
      </c>
      <c r="C2" s="40"/>
      <c r="D2" s="32"/>
      <c r="E2" s="43"/>
      <c r="F2" s="48" t="s">
        <v>1</v>
      </c>
      <c r="G2" s="51">
        <f>C6+C7+C8</f>
        <v>0</v>
      </c>
      <c r="H2" s="43"/>
      <c r="I2" s="59"/>
      <c r="J2" s="67"/>
      <c r="K2" s="59"/>
      <c r="L2" s="59"/>
      <c r="M2" s="68"/>
      <c r="N2" s="61"/>
      <c r="O2" s="59"/>
      <c r="P2" s="59"/>
      <c r="Q2" s="65"/>
      <c r="R2" s="65"/>
      <c r="S2" s="69"/>
    </row>
    <row r="3" spans="1:19" s="25" customFormat="1" ht="25.5" customHeight="1">
      <c r="A3" s="35"/>
      <c r="B3" s="37" t="s">
        <v>2</v>
      </c>
      <c r="C3" s="41"/>
      <c r="D3" s="33"/>
      <c r="E3" s="43"/>
      <c r="F3" s="49" t="s">
        <v>3</v>
      </c>
      <c r="G3" s="52" t="e">
        <f>IF(VLOOKUP(C4, Tableaux!B23:C24, 2, FALSE)&gt;0, INDEX(Tableaux!C2:C9, MATCH(C3, Tableaux!A2:A9, 1)), INDEX(Tableaux!B2:B9, MATCH(C3, Tableaux!A2:A9, 1))) * INDEX(Tableaux!C13:C15, MATCH(C9, Tableaux!A13:A15, 0))</f>
        <v>#N/A</v>
      </c>
      <c r="H3" s="43"/>
      <c r="I3" s="59"/>
      <c r="J3" s="67"/>
      <c r="K3" s="59"/>
      <c r="L3" s="59"/>
      <c r="M3" s="68"/>
      <c r="N3" s="70"/>
      <c r="O3" s="59"/>
      <c r="P3" s="59"/>
      <c r="Q3" s="59"/>
      <c r="R3" s="59"/>
      <c r="S3" s="59"/>
    </row>
    <row r="4" spans="1:19" s="25" customFormat="1" ht="25.5" customHeight="1">
      <c r="A4" s="35"/>
      <c r="B4" s="37" t="s">
        <v>4</v>
      </c>
      <c r="C4" s="41" t="s">
        <v>5</v>
      </c>
      <c r="D4" s="33"/>
      <c r="E4" s="43"/>
      <c r="F4" s="81" t="s">
        <v>6</v>
      </c>
      <c r="G4" s="52" t="e">
        <f>G2/C11*G3</f>
        <v>#N/A</v>
      </c>
      <c r="H4" s="43"/>
      <c r="I4" s="59"/>
      <c r="J4" s="71"/>
      <c r="K4" s="59"/>
      <c r="L4" s="59"/>
      <c r="M4" s="68"/>
      <c r="N4" s="70"/>
      <c r="O4" s="59"/>
      <c r="P4" s="59"/>
      <c r="Q4" s="60"/>
      <c r="R4" s="60"/>
      <c r="S4" s="72"/>
    </row>
    <row r="5" spans="1:19" s="25" customFormat="1" ht="25.5" customHeight="1">
      <c r="A5" s="35"/>
      <c r="B5" s="37" t="s">
        <v>7</v>
      </c>
      <c r="C5" s="41"/>
      <c r="D5" s="33"/>
      <c r="E5" s="43"/>
      <c r="F5" s="81" t="s">
        <v>8</v>
      </c>
      <c r="G5" s="53" t="e">
        <f>C2*G4/100</f>
        <v>#N/A</v>
      </c>
      <c r="H5" s="43"/>
      <c r="I5" s="73"/>
      <c r="J5" s="74"/>
      <c r="K5" s="59"/>
      <c r="L5" s="59"/>
      <c r="M5" s="68"/>
      <c r="N5" s="75"/>
      <c r="O5" s="59"/>
      <c r="P5" s="59"/>
      <c r="Q5" s="59"/>
      <c r="R5" s="59"/>
      <c r="S5" s="59"/>
    </row>
    <row r="6" spans="1:19" s="25" customFormat="1" ht="25.5" customHeight="1">
      <c r="A6" s="35"/>
      <c r="B6" s="37" t="s">
        <v>9</v>
      </c>
      <c r="C6" s="40"/>
      <c r="D6" s="32"/>
      <c r="E6" s="43"/>
      <c r="F6" s="50" t="s">
        <v>10</v>
      </c>
      <c r="G6" s="54" t="e">
        <f>MIN(G2, INDEX(Tableaux!B13:B15, MATCH(C9, Tableaux!A13:A15, 0))) - G5</f>
        <v>#N/A</v>
      </c>
      <c r="H6" s="44"/>
      <c r="I6" s="59"/>
      <c r="J6" s="76"/>
      <c r="K6" s="59"/>
      <c r="L6" s="59"/>
      <c r="M6" s="68"/>
      <c r="N6" s="75"/>
      <c r="O6" s="74"/>
      <c r="P6" s="59"/>
      <c r="Q6" s="77"/>
      <c r="R6" s="78"/>
      <c r="S6" s="64"/>
    </row>
    <row r="7" spans="1:19" s="25" customFormat="1" ht="25.5" customHeight="1">
      <c r="A7" s="35"/>
      <c r="B7" s="37" t="s">
        <v>11</v>
      </c>
      <c r="C7" s="40"/>
      <c r="D7" s="32"/>
      <c r="E7" s="43"/>
      <c r="F7" s="45"/>
      <c r="G7" s="46"/>
      <c r="H7" s="43"/>
      <c r="I7" s="59"/>
      <c r="J7" s="59"/>
      <c r="K7" s="59"/>
      <c r="L7" s="59"/>
      <c r="M7" s="60"/>
      <c r="N7" s="76"/>
      <c r="O7" s="59"/>
      <c r="P7" s="59"/>
      <c r="Q7" s="59"/>
      <c r="R7" s="59"/>
      <c r="S7" s="59"/>
    </row>
    <row r="8" spans="1:19" s="25" customFormat="1" ht="25.5" customHeight="1">
      <c r="A8" s="35"/>
      <c r="B8" s="37" t="s">
        <v>12</v>
      </c>
      <c r="C8" s="40"/>
      <c r="D8" s="32"/>
      <c r="E8" s="43"/>
      <c r="F8" s="48" t="s">
        <v>13</v>
      </c>
      <c r="G8" s="51">
        <f>C7*C5</f>
        <v>0</v>
      </c>
      <c r="H8" s="43"/>
      <c r="I8" s="59"/>
      <c r="J8" s="59"/>
      <c r="K8" s="59"/>
      <c r="L8" s="59"/>
      <c r="M8" s="68"/>
      <c r="N8" s="61"/>
      <c r="O8" s="59"/>
      <c r="P8" s="59"/>
      <c r="Q8" s="59"/>
      <c r="R8" s="59"/>
      <c r="S8" s="59"/>
    </row>
    <row r="9" spans="1:19" s="25" customFormat="1" ht="25.5" customHeight="1">
      <c r="A9" s="35"/>
      <c r="B9" s="37" t="s">
        <v>14</v>
      </c>
      <c r="C9" s="41" t="s">
        <v>15</v>
      </c>
      <c r="D9" s="33"/>
      <c r="E9" s="43"/>
      <c r="F9" s="49" t="s">
        <v>16</v>
      </c>
      <c r="G9" s="53">
        <f>C8*C5</f>
        <v>0</v>
      </c>
      <c r="H9" s="43"/>
      <c r="I9" s="60"/>
      <c r="J9" s="61"/>
      <c r="K9" s="59"/>
      <c r="L9" s="59"/>
      <c r="M9" s="68"/>
      <c r="N9" s="61"/>
      <c r="O9" s="59"/>
      <c r="P9" s="59"/>
      <c r="Q9" s="59"/>
      <c r="R9" s="59"/>
      <c r="S9" s="59"/>
    </row>
    <row r="10" spans="1:19" s="25" customFormat="1" ht="25.5" customHeight="1">
      <c r="A10" s="35"/>
      <c r="B10" s="38" t="s">
        <v>17</v>
      </c>
      <c r="C10" s="39">
        <f>INDEX(Tableaux!B13:B15, MATCH(C9, Tableaux!A13:A15, 0))</f>
        <v>8</v>
      </c>
      <c r="D10" s="34"/>
      <c r="E10" s="43"/>
      <c r="F10" s="50" t="s">
        <v>18</v>
      </c>
      <c r="G10" s="55">
        <f>G8+G9</f>
        <v>0</v>
      </c>
      <c r="H10" s="43"/>
      <c r="I10" s="60"/>
      <c r="J10" s="61"/>
      <c r="K10" s="59"/>
      <c r="L10" s="59"/>
      <c r="M10" s="68"/>
      <c r="N10" s="61"/>
      <c r="O10" s="59"/>
      <c r="P10" s="59"/>
      <c r="Q10" s="59"/>
      <c r="R10" s="59"/>
      <c r="S10" s="59"/>
    </row>
    <row r="11" spans="1:19" s="25" customFormat="1" ht="25.5" customHeight="1">
      <c r="A11" s="35"/>
      <c r="B11" s="38" t="s">
        <v>19</v>
      </c>
      <c r="C11" s="39">
        <f>INDEX(Tableaux!D13:D15, MATCH(C9, Tableaux!A13:A15, 0))</f>
        <v>4.8499999999999996</v>
      </c>
      <c r="D11" s="34"/>
      <c r="E11" s="43"/>
      <c r="F11" s="47"/>
      <c r="G11" s="47"/>
      <c r="H11" s="43"/>
      <c r="I11" s="60"/>
      <c r="J11" s="61"/>
      <c r="K11" s="59"/>
      <c r="L11" s="59"/>
      <c r="M11" s="59"/>
      <c r="N11" s="59"/>
      <c r="O11" s="59"/>
      <c r="P11" s="59"/>
      <c r="Q11" s="59"/>
      <c r="R11" s="59"/>
      <c r="S11" s="59"/>
    </row>
    <row r="12" spans="1:19" s="25" customFormat="1" ht="25.5" customHeight="1">
      <c r="A12" s="35"/>
      <c r="B12" s="36"/>
      <c r="C12" s="35"/>
      <c r="D12" s="35"/>
      <c r="E12" s="43"/>
      <c r="F12" s="48" t="s">
        <v>20</v>
      </c>
      <c r="G12" s="56">
        <f>(C6*C5)+G10</f>
        <v>0</v>
      </c>
      <c r="H12" s="43"/>
      <c r="I12" s="62"/>
      <c r="J12" s="61"/>
      <c r="K12" s="59"/>
      <c r="L12" s="59"/>
      <c r="M12" s="68"/>
      <c r="N12" s="79"/>
      <c r="O12" s="59"/>
      <c r="P12" s="59"/>
      <c r="Q12" s="59"/>
      <c r="R12" s="59"/>
      <c r="S12" s="59"/>
    </row>
    <row r="13" spans="1:19" s="25" customFormat="1" ht="25.5" customHeight="1">
      <c r="A13" s="35"/>
      <c r="B13" s="36"/>
      <c r="C13" s="35"/>
      <c r="D13" s="35"/>
      <c r="E13" s="43"/>
      <c r="F13" s="81" t="s">
        <v>21</v>
      </c>
      <c r="G13" s="57" t="e">
        <f>MIN(G5*C5,G12)</f>
        <v>#N/A</v>
      </c>
      <c r="H13" s="43"/>
      <c r="I13" s="60"/>
      <c r="J13" s="61"/>
      <c r="K13" s="59"/>
      <c r="L13" s="59"/>
      <c r="M13" s="68"/>
      <c r="N13" s="79"/>
      <c r="O13" s="59"/>
      <c r="P13" s="59"/>
      <c r="Q13" s="59"/>
      <c r="R13" s="59"/>
      <c r="S13" s="59"/>
    </row>
    <row r="14" spans="1:19" s="25" customFormat="1" ht="25.5" customHeight="1">
      <c r="A14" s="35"/>
      <c r="B14" s="36"/>
      <c r="C14" s="35"/>
      <c r="D14" s="35"/>
      <c r="E14" s="43"/>
      <c r="F14" s="82" t="s">
        <v>22</v>
      </c>
      <c r="G14" s="58" t="e">
        <f>G6*C5</f>
        <v>#N/A</v>
      </c>
      <c r="H14" s="43"/>
      <c r="I14" s="63"/>
      <c r="J14" s="61"/>
      <c r="K14" s="59"/>
      <c r="L14" s="59"/>
      <c r="M14" s="68"/>
      <c r="N14" s="79"/>
      <c r="O14" s="59"/>
      <c r="P14" s="59"/>
      <c r="Q14" s="80"/>
      <c r="R14" s="61"/>
      <c r="S14" s="59"/>
    </row>
    <row r="15" spans="1:19" ht="27" customHeight="1">
      <c r="A15" s="30"/>
      <c r="B15" s="31"/>
      <c r="C15" s="30"/>
      <c r="D15" s="30"/>
      <c r="E15" s="1"/>
      <c r="F15" s="42"/>
      <c r="G15" s="1"/>
      <c r="H15" s="1"/>
      <c r="I15" s="64"/>
      <c r="J15" s="64"/>
      <c r="K15" s="64"/>
      <c r="L15" s="64"/>
      <c r="M15" s="68"/>
      <c r="N15" s="79"/>
      <c r="O15" s="64"/>
      <c r="P15" s="64"/>
      <c r="Q15" s="61"/>
      <c r="R15" s="64"/>
      <c r="S15" s="64"/>
    </row>
    <row r="16" spans="1:19" ht="35.25" customHeight="1">
      <c r="B16" s="26"/>
      <c r="C16" s="23"/>
      <c r="D16" s="23"/>
      <c r="E16" s="4"/>
      <c r="I16" s="64"/>
      <c r="J16" s="64"/>
      <c r="K16" s="64"/>
      <c r="L16" s="64"/>
      <c r="M16" s="68"/>
      <c r="N16" s="79"/>
      <c r="O16" s="64"/>
      <c r="P16" s="64"/>
      <c r="Q16" s="64"/>
      <c r="R16" s="64"/>
      <c r="S16" s="64"/>
    </row>
    <row r="17" spans="2:5">
      <c r="B17" s="26"/>
      <c r="C17" s="29"/>
      <c r="D17" s="29"/>
      <c r="E17" s="4"/>
    </row>
    <row r="18" spans="2:5">
      <c r="B18" s="26"/>
      <c r="C18" s="24"/>
      <c r="D18" s="24"/>
      <c r="E18" s="4"/>
    </row>
    <row r="19" spans="2:5">
      <c r="B19" s="26"/>
      <c r="C19" s="24"/>
      <c r="D19" s="24"/>
      <c r="E19" s="4"/>
    </row>
    <row r="20" spans="2:5">
      <c r="B20" s="26"/>
      <c r="C20" s="23"/>
      <c r="D20" s="23"/>
      <c r="E20" s="4"/>
    </row>
    <row r="21" spans="2:5">
      <c r="B21" s="26"/>
      <c r="C21" s="23"/>
      <c r="D21" s="23"/>
      <c r="E21" s="4"/>
    </row>
    <row r="22" spans="2:5">
      <c r="B22" s="26"/>
      <c r="C22" s="23"/>
      <c r="D22" s="23"/>
      <c r="E22" s="4"/>
    </row>
    <row r="23" spans="2:5">
      <c r="B23" s="26"/>
      <c r="C23" s="23"/>
      <c r="D23" s="23"/>
      <c r="E23" s="4"/>
    </row>
    <row r="24" spans="2:5">
      <c r="B24" s="26"/>
      <c r="C24" s="23"/>
      <c r="D24" s="23"/>
      <c r="E24" s="4"/>
    </row>
    <row r="25" spans="2:5">
      <c r="B25" s="26"/>
      <c r="C25" s="4"/>
      <c r="D25" s="4"/>
      <c r="E25" s="4"/>
    </row>
    <row r="26" spans="2:5">
      <c r="B26" s="26"/>
      <c r="C26" s="4"/>
      <c r="D26" s="4"/>
      <c r="E26" s="4"/>
    </row>
  </sheetData>
  <sheetProtection sheet="1" objects="1" scenarios="1"/>
  <protectedRanges>
    <protectedRange sqref="C2:C9" name="Plage1"/>
  </protectedRanges>
  <dataValidations count="1">
    <dataValidation allowBlank="1" showInputMessage="1" showErrorMessage="1" sqref="D3 D9" xr:uid="{9EC5BCBC-8707-42CF-B925-B36E7012F7D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B5EC6F-1131-49F0-A0A9-E349AC8DC0D8}">
          <x14:formula1>
            <xm:f>Tableaux!$B$23:$B$24</xm:f>
          </x14:formula1>
          <xm:sqref>C4</xm:sqref>
        </x14:dataValidation>
        <x14:dataValidation type="list" allowBlank="1" showInputMessage="1" showErrorMessage="1" xr:uid="{B2EA3299-A5E8-40FD-91B4-92D3839852E2}">
          <x14:formula1>
            <xm:f>Tableaux!$A$2:$A$9</xm:f>
          </x14:formula1>
          <xm:sqref>C3</xm:sqref>
        </x14:dataValidation>
        <x14:dataValidation type="list" allowBlank="1" showInputMessage="1" showErrorMessage="1" xr:uid="{8282A70B-33E7-47AC-8098-C26DDC479BE8}">
          <x14:formula1>
            <xm:f>Tableaux!$A$13:$A$15</xm:f>
          </x14:formula1>
          <xm:sqref>C26:D26 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C08C-089A-4A64-A019-B728EF1C3516}">
  <dimension ref="A1:D30"/>
  <sheetViews>
    <sheetView workbookViewId="0">
      <selection activeCell="E11" sqref="E11"/>
    </sheetView>
  </sheetViews>
  <sheetFormatPr defaultRowHeight="15"/>
  <cols>
    <col min="1" max="1" width="28.28515625" customWidth="1"/>
    <col min="2" max="2" width="15.42578125" bestFit="1" customWidth="1"/>
  </cols>
  <sheetData>
    <row r="1" spans="1:4">
      <c r="A1" s="1" t="s">
        <v>23</v>
      </c>
      <c r="B1" s="83" t="s">
        <v>24</v>
      </c>
      <c r="C1" s="83"/>
      <c r="D1" s="1"/>
    </row>
    <row r="2" spans="1:4">
      <c r="A2" s="13">
        <v>1</v>
      </c>
      <c r="B2" s="14">
        <v>6.1899999999999997E-2</v>
      </c>
      <c r="C2" s="10">
        <v>5.16E-2</v>
      </c>
      <c r="D2" s="1"/>
    </row>
    <row r="3" spans="1:4">
      <c r="A3" s="15">
        <v>2</v>
      </c>
      <c r="B3" s="6">
        <v>5.16E-2</v>
      </c>
      <c r="C3" s="7">
        <v>4.1300000000000003E-2</v>
      </c>
      <c r="D3" s="1"/>
    </row>
    <row r="4" spans="1:4">
      <c r="A4" s="15">
        <v>3</v>
      </c>
      <c r="B4" s="6">
        <v>4.1300000000000003E-2</v>
      </c>
      <c r="C4" s="16">
        <v>3.1E-2</v>
      </c>
      <c r="D4" s="1"/>
    </row>
    <row r="5" spans="1:4">
      <c r="A5" s="15">
        <v>4</v>
      </c>
      <c r="B5" s="12">
        <v>3.1E-2</v>
      </c>
      <c r="C5" s="7">
        <v>2.06E-2</v>
      </c>
      <c r="D5" s="1"/>
    </row>
    <row r="6" spans="1:4">
      <c r="A6" s="15">
        <v>5</v>
      </c>
      <c r="B6" s="12">
        <v>3.1E-2</v>
      </c>
      <c r="C6" s="7">
        <v>2.06E-2</v>
      </c>
      <c r="D6" s="1"/>
    </row>
    <row r="7" spans="1:4">
      <c r="A7" s="15">
        <v>6</v>
      </c>
      <c r="B7" s="12">
        <v>3.1E-2</v>
      </c>
      <c r="C7" s="7">
        <v>2.06E-2</v>
      </c>
      <c r="D7" s="1"/>
    </row>
    <row r="8" spans="1:4">
      <c r="A8" s="15">
        <v>7</v>
      </c>
      <c r="B8" s="12">
        <v>3.1E-2</v>
      </c>
      <c r="C8" s="7">
        <v>2.06E-2</v>
      </c>
      <c r="D8" s="1"/>
    </row>
    <row r="9" spans="1:4">
      <c r="A9" s="17" t="s">
        <v>25</v>
      </c>
      <c r="B9" s="18">
        <v>2.06E-2</v>
      </c>
      <c r="C9" s="8">
        <v>2.06E-2</v>
      </c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2" t="s">
        <v>26</v>
      </c>
      <c r="B13" s="19">
        <v>8</v>
      </c>
      <c r="C13" s="22">
        <v>1</v>
      </c>
      <c r="D13" s="10">
        <v>4.8499999999999996</v>
      </c>
    </row>
    <row r="14" spans="1:4">
      <c r="A14" s="1" t="s">
        <v>15</v>
      </c>
      <c r="B14" s="20">
        <v>8</v>
      </c>
      <c r="C14" s="6">
        <v>1</v>
      </c>
      <c r="D14" s="7">
        <v>4.8499999999999996</v>
      </c>
    </row>
    <row r="15" spans="1:4">
      <c r="A15" s="1" t="s">
        <v>27</v>
      </c>
      <c r="B15" s="21">
        <v>15</v>
      </c>
      <c r="C15" s="18">
        <v>2</v>
      </c>
      <c r="D15" s="8">
        <v>10.38</v>
      </c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3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 t="s">
        <v>28</v>
      </c>
      <c r="B23" s="9" t="s">
        <v>5</v>
      </c>
      <c r="C23" s="10">
        <f xml:space="preserve"> 0 * 1</f>
        <v>0</v>
      </c>
      <c r="D23" s="1"/>
    </row>
    <row r="24" spans="1:4">
      <c r="A24" s="1"/>
      <c r="B24" s="11" t="s">
        <v>29</v>
      </c>
      <c r="C24" s="8">
        <f xml:space="preserve"> 1 * 1</f>
        <v>1</v>
      </c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3"/>
      <c r="B28" s="5"/>
      <c r="C28" s="1"/>
      <c r="D28" s="1"/>
    </row>
    <row r="29" spans="1:4">
      <c r="A29" s="3"/>
      <c r="B29" s="5"/>
      <c r="C29" s="1"/>
      <c r="D29" s="1"/>
    </row>
    <row r="30" spans="1:4">
      <c r="A30" s="3"/>
      <c r="B30" s="5"/>
      <c r="C30" s="1"/>
      <c r="D30" s="1"/>
    </row>
  </sheetData>
  <sheetProtection sheet="1" objects="1" scenarios="1"/>
  <protectedRanges>
    <protectedRange sqref="A1:D30" name="Plage1"/>
  </protectedRanges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Mathieu Hô</cp:lastModifiedBy>
  <cp:revision/>
  <dcterms:created xsi:type="dcterms:W3CDTF">2025-04-10T12:21:15Z</dcterms:created>
  <dcterms:modified xsi:type="dcterms:W3CDTF">2025-05-28T10:56:07Z</dcterms:modified>
  <cp:category/>
  <cp:contentStatus/>
</cp:coreProperties>
</file>